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40" lockStructure="1"/>
  <bookViews>
    <workbookView xWindow="285" yWindow="225" windowWidth="20730" windowHeight="11760"/>
  </bookViews>
  <sheets>
    <sheet name="Hodnotící tabulka - tech. úr." sheetId="15" r:id="rId1"/>
  </sheets>
  <calcPr calcId="145621"/>
</workbook>
</file>

<file path=xl/calcChain.xml><?xml version="1.0" encoding="utf-8"?>
<calcChain xmlns="http://schemas.openxmlformats.org/spreadsheetml/2006/main">
  <c r="I29" i="15" l="1"/>
  <c r="I28" i="15"/>
  <c r="I27" i="15"/>
  <c r="E33" i="15" l="1"/>
  <c r="E32" i="15"/>
  <c r="E31" i="15"/>
  <c r="E29" i="15"/>
  <c r="G29" i="15" s="1"/>
  <c r="E28" i="15"/>
  <c r="G28" i="15" s="1"/>
  <c r="E27" i="15"/>
  <c r="G27" i="15" s="1"/>
  <c r="G30" i="15" l="1"/>
  <c r="I33" i="15"/>
  <c r="I32" i="15"/>
  <c r="I31" i="15"/>
  <c r="G32" i="15" l="1"/>
  <c r="G31" i="15"/>
  <c r="I54" i="15"/>
  <c r="I53" i="15"/>
  <c r="I47" i="15"/>
  <c r="I30" i="15" l="1"/>
  <c r="I34" i="15"/>
  <c r="G49" i="15"/>
  <c r="G50" i="15"/>
  <c r="G51" i="15"/>
  <c r="I35" i="15" l="1"/>
  <c r="I55" i="15" s="1"/>
  <c r="G46" i="15"/>
  <c r="G41" i="15" l="1"/>
  <c r="G44" i="15" l="1"/>
  <c r="G45" i="15"/>
  <c r="G43" i="15"/>
  <c r="G42" i="15" l="1"/>
  <c r="G47" i="15" s="1"/>
  <c r="I23" i="15" l="1"/>
  <c r="E23" i="15"/>
  <c r="G33" i="15" l="1"/>
  <c r="G34" i="15" s="1"/>
  <c r="G35" i="15" s="1"/>
  <c r="G23" i="15" l="1"/>
  <c r="H23" i="15"/>
  <c r="C23" i="15"/>
  <c r="D23" i="15"/>
  <c r="G48" i="15" l="1"/>
  <c r="G52" i="15"/>
  <c r="G53" i="15" l="1"/>
  <c r="G54" i="15" s="1"/>
  <c r="G55" i="15" s="1"/>
</calcChain>
</file>

<file path=xl/sharedStrings.xml><?xml version="1.0" encoding="utf-8"?>
<sst xmlns="http://schemas.openxmlformats.org/spreadsheetml/2006/main" count="150" uniqueCount="92">
  <si>
    <t>Počet bodů</t>
  </si>
  <si>
    <t>Způsob přidělování hodnotících bodů</t>
  </si>
  <si>
    <t>Minimální počet bodů</t>
  </si>
  <si>
    <t>Limitní počet bodů</t>
  </si>
  <si>
    <t>Způsob hodnocení: ANO/NE
ANO = 100  bodů
NE = 0 bodů</t>
  </si>
  <si>
    <t>Způsob hodnocení: ANO/NE
ANO = 100 bodů
NE = 0 bodů</t>
  </si>
  <si>
    <t>Příloha č. 4 zadávací dokumentace</t>
  </si>
  <si>
    <t>Praha_2</t>
  </si>
  <si>
    <t>Praha_1</t>
  </si>
  <si>
    <t>Hradec Králové</t>
  </si>
  <si>
    <t>Olomouc_1</t>
  </si>
  <si>
    <t>Olomouc_2</t>
  </si>
  <si>
    <t>Brno_1</t>
  </si>
  <si>
    <t>Brno_2</t>
  </si>
  <si>
    <t>Plzeň</t>
  </si>
  <si>
    <t>České Budějovice</t>
  </si>
  <si>
    <t>Jindřichův Hradec</t>
  </si>
  <si>
    <t>Jihlava</t>
  </si>
  <si>
    <t>Ústí n. Labem</t>
  </si>
  <si>
    <t>Pardubice</t>
  </si>
  <si>
    <t>Zlín</t>
  </si>
  <si>
    <t>Liberec</t>
  </si>
  <si>
    <t>Ostrava</t>
  </si>
  <si>
    <t xml:space="preserve">ROADM uzel </t>
  </si>
  <si>
    <t>Min.</t>
  </si>
  <si>
    <t>Max.</t>
  </si>
  <si>
    <t>Celkem</t>
  </si>
  <si>
    <t>Hodnotící tabulka kritéria "Technická úroveň"</t>
  </si>
  <si>
    <t>Způsob hodnocení: ANO/NE
ANO = 200  bodů
NE = 0 bodů</t>
  </si>
  <si>
    <r>
      <t>1.1 - počet ADD/DROP portů včetně</t>
    </r>
    <r>
      <rPr>
        <b/>
        <sz val="12"/>
        <rFont val="Calibri"/>
        <family val="2"/>
        <charset val="238"/>
      </rPr>
      <t xml:space="preserve"> požadovaného minima</t>
    </r>
  </si>
  <si>
    <r>
      <t>1.2 - počet směrů v ROADM uzlu</t>
    </r>
    <r>
      <rPr>
        <b/>
        <sz val="12"/>
        <rFont val="Calibri"/>
        <family val="2"/>
        <charset val="238"/>
      </rPr>
      <t xml:space="preserve"> včetně požadovaného minima</t>
    </r>
  </si>
  <si>
    <t>Tabulka 2.</t>
  </si>
  <si>
    <t>1.1</t>
  </si>
  <si>
    <t>1.2</t>
  </si>
  <si>
    <t>Nabízená číselná hodnota parametru</t>
  </si>
  <si>
    <t>2.3</t>
  </si>
  <si>
    <t>2.1</t>
  </si>
  <si>
    <t>2.2</t>
  </si>
  <si>
    <t>2.4</t>
  </si>
  <si>
    <t>2.5</t>
  </si>
  <si>
    <t>2.6</t>
  </si>
  <si>
    <t>Hardware</t>
  </si>
  <si>
    <t>Management software</t>
  </si>
  <si>
    <t>3.1</t>
  </si>
  <si>
    <t>3.2</t>
  </si>
  <si>
    <t>Způsob hodnocení: ANO/NE
ANO = 50  bodů
NE = 0 bodů</t>
  </si>
  <si>
    <t>3.3</t>
  </si>
  <si>
    <t>3.4</t>
  </si>
  <si>
    <t>3.5</t>
  </si>
  <si>
    <t>uveďte počet nabízených ADD/DROPP portů v tomto uzlu</t>
  </si>
  <si>
    <t>uveďte počet nabízených odbočovaných směrů v rámci tohoto uzlu</t>
  </si>
  <si>
    <t>Uveďte kapacitu řídících kanálů OSC nabízeného řešení (mezi DWDM uzly) v Mb/s</t>
  </si>
  <si>
    <t>Uveďte, zda v případě nabídky multishelf technologie umožňuje nabízené řešení rozříření multishelf bez dopadu na provozované služby (viz řádek B2 v příloze č. 3 ZD) - Ano/Ne</t>
  </si>
  <si>
    <t>Uveďte, zda nabízené řešení umožňuje přídání směru z libovolného ROADM uzlu bez dopadu na provozované služby - Ano/Ne</t>
  </si>
  <si>
    <t>Uveďte, zda v nabízeném řešení každý uzel vystupuje vůči managementu jako jedna kompaktní entita - Ano/Ne</t>
  </si>
  <si>
    <t>Uveďte, zda nabízené řešení umožňuje přídání ADD/DROP portů v libovolném ROADM uzlu bez dopadu na provozované služby - Ano/Ne</t>
  </si>
  <si>
    <t>Uveďte, zda nabízené řešení obsahuje OTDR funkcionalitu (viz řádek B4 v příloze č. 3 ZD) - Ano/Ne</t>
  </si>
  <si>
    <t>Uveďte, zda nabízené řešení umožňuje rozšíření management software i pro správu IP/MPLS vrstvy a vytvoření společného multilayer managementu pro IP/MPLS a FWDM0 síť (viz. Tabulka č. 1 TD) se společným uživatelským rozhraním - Ano/Ne</t>
  </si>
  <si>
    <t>Uveďte, zda nabízené řešení umožňuje rozšíření management software o vyšší funkcionalitu (capacity planning, network automation, atd.) dle požadavků v Tabulce č.1 TD - Ano/Ne</t>
  </si>
  <si>
    <t>Uveďte, zda nabízený management systém umožňuje úpravu/rozšíření pro DWDM technologie třetích stran - Ano/Ne</t>
  </si>
  <si>
    <t>Způsob přidělování bodů: body za nabízenou kapacitu řídících kanálů (ŘK) budou přiděleny z intervalu: &lt;0; 50&gt; lineární projekcí na interval přípustných kapacit ŘK: &lt;155 Mb/s; 1000 Mb/s&gt;.
Kapacita ŘK nad maximem (1000 Mb/s) bude ohodnocena 50 body. Za kapacitu ŘK 155 Mb/s bude 0 bodů. Kapacity pod touto minimální hranicí nejsou přípustné (odporují minimálním technickým požadavkům).</t>
  </si>
  <si>
    <t>Tabulka 1.A.</t>
  </si>
  <si>
    <t>Tabulka 1.B. - v této tabulce prosím nic nevyplňujte! Součtové hodnoty parametrů 1.1 a 1.2 se zde dopočítavají automaticky na základě hodnot z tabulky 1.A.</t>
  </si>
  <si>
    <t>Ve sloupci E tabulky 2. uveďte prosím číselnou hodnotu parametru 2.1 podle Vaši nabídky, a to včetně požadovaného minima (tzn. se započtením hodnoty minimálně požadovaného základu dle TD).</t>
  </si>
  <si>
    <t>V případě kladné odpovědi na předchozí bod 3.1 uveďte, zda nabízené řešení podporuje v rámci správy IP/MPLS sítě PCEP (Path Computation Element Protocol) dle RFC 4655 a 5440 pro optimalizaci přenosových tras v celé síťové komunikační infrastruktuře a IPv4/IPv6 Segment Routing - Ano/Ne</t>
  </si>
  <si>
    <t>Uveďte, zda nabízené řešení rozšířeného/doplněného managementu umožňuje vytváření síťových služeb přes vybrané vrstvy OSI modelu (L1-L3), mapování a vizualizace síťových topologií a nasazených služeb a detekci a správu chyb i korelaci událostí napříč všemi podporovanými technologiemi dle požadavků v Tabulce č. 1 TD - Ano/Ne</t>
  </si>
  <si>
    <t>Součet bodů za 1.1</t>
  </si>
  <si>
    <t>Součet bodů za 1.2</t>
  </si>
  <si>
    <t>Součet bodů za 2.1 - 2.6</t>
  </si>
  <si>
    <t>Součet bodů za 3.1 - 3.5</t>
  </si>
  <si>
    <t>Celkový součet bodů</t>
  </si>
  <si>
    <t>Kategorie ROADM uzlu</t>
  </si>
  <si>
    <t>1.</t>
  </si>
  <si>
    <t>2.</t>
  </si>
  <si>
    <t>3.</t>
  </si>
  <si>
    <t>Celkem body za rozšiřující tech. parametry ad 2.</t>
  </si>
  <si>
    <t>Celkem body za rozšiřující Add/Drop porty a odbočované směry</t>
  </si>
  <si>
    <r>
      <t xml:space="preserve">A. Agregovaný počet ADD/DROP portů nabídnutých nad minimálně požadovaný počet dle TD v ROADM uzlech </t>
    </r>
    <r>
      <rPr>
        <b/>
        <sz val="9"/>
        <rFont val="Verdana"/>
        <family val="2"/>
        <charset val="238"/>
      </rPr>
      <t>1. kategorie</t>
    </r>
    <r>
      <rPr>
        <sz val="9"/>
        <rFont val="Verdana"/>
        <family val="2"/>
        <charset val="238"/>
      </rPr>
      <t>; hodnocené jsou pouze zalicencované porty (viz řádek B1 v příloze č. 3 ZD).</t>
    </r>
  </si>
  <si>
    <r>
      <t xml:space="preserve">B. Agregovaný počet ADD/DROP portů nabídnutých nad minimálně požadovaný počet dle TD v ROADM uzlech </t>
    </r>
    <r>
      <rPr>
        <b/>
        <sz val="9"/>
        <rFont val="Verdana"/>
        <family val="2"/>
        <charset val="238"/>
      </rPr>
      <t>2. kategorie</t>
    </r>
    <r>
      <rPr>
        <sz val="9"/>
        <rFont val="Verdana"/>
        <family val="2"/>
        <charset val="238"/>
      </rPr>
      <t>; hodnocené jsou pouze zalicencované porty (viz řádek B1 v příloze č. 3 ZD)</t>
    </r>
  </si>
  <si>
    <r>
      <t xml:space="preserve">C. Agregovaný počet ADD/DROP portů nabídnutých nad minimálně požadovaný počet dle TD v ROADM uzlech </t>
    </r>
    <r>
      <rPr>
        <b/>
        <sz val="9"/>
        <rFont val="Verdana"/>
        <family val="2"/>
        <charset val="238"/>
      </rPr>
      <t>3. kategorie</t>
    </r>
    <r>
      <rPr>
        <sz val="9"/>
        <rFont val="Verdana"/>
        <family val="2"/>
        <charset val="238"/>
      </rPr>
      <t>; hodnocené jsou pouze zalicencované porty  (viz řádek B1 v příloze č. 3 ZD)</t>
    </r>
  </si>
  <si>
    <r>
      <t xml:space="preserve">A. Agregovaný počet odbočovaných směrů v ROADM uzlech </t>
    </r>
    <r>
      <rPr>
        <b/>
        <sz val="9"/>
        <rFont val="Verdana"/>
        <family val="2"/>
        <charset val="238"/>
      </rPr>
      <t>1. kategorie</t>
    </r>
    <r>
      <rPr>
        <sz val="9"/>
        <rFont val="Verdana"/>
        <family val="2"/>
        <charset val="238"/>
      </rPr>
      <t xml:space="preserve"> nabídnutých nad požadované minimum; směr je hodnotitelný jenom když je licenčně odemčený (viz řádek C2 v příloze č. 3 ZD).</t>
    </r>
  </si>
  <si>
    <r>
      <t xml:space="preserve">B. Agregovaný počet odbočovaných směrů v ROADM uzlech </t>
    </r>
    <r>
      <rPr>
        <b/>
        <sz val="9"/>
        <rFont val="Verdana"/>
        <family val="2"/>
        <charset val="238"/>
      </rPr>
      <t>2. kategorie</t>
    </r>
    <r>
      <rPr>
        <sz val="9"/>
        <rFont val="Verdana"/>
        <family val="2"/>
        <charset val="238"/>
      </rPr>
      <t xml:space="preserve"> nabídnutých nad požadované minimum; směr je hodnotitelný jenom když je licenčně odemčený (viz řádek C2 v příloze č. 3 ZD).</t>
    </r>
  </si>
  <si>
    <r>
      <t xml:space="preserve">C. Agregovaný počet odbočovaných směrů v ROADM uzlech </t>
    </r>
    <r>
      <rPr>
        <b/>
        <sz val="9"/>
        <rFont val="Verdana"/>
        <family val="2"/>
        <charset val="238"/>
      </rPr>
      <t>3. kategorie</t>
    </r>
    <r>
      <rPr>
        <sz val="9"/>
        <rFont val="Verdana"/>
        <family val="2"/>
        <charset val="238"/>
      </rPr>
      <t xml:space="preserve"> nabídnutých nad požadované minimum; směr je hodnotitelný jenom když je licenčně odemčený (viz řádek C2 v příloze č. 3 ZD).</t>
    </r>
  </si>
  <si>
    <r>
      <t xml:space="preserve">Způsob přidělování bodů: </t>
    </r>
    <r>
      <rPr>
        <b/>
        <sz val="10"/>
        <rFont val="Verdana"/>
        <family val="2"/>
        <charset val="238"/>
      </rPr>
      <t>6 bodů</t>
    </r>
    <r>
      <rPr>
        <sz val="10"/>
        <rFont val="Verdana"/>
        <family val="2"/>
        <charset val="238"/>
      </rPr>
      <t xml:space="preserve"> za každý port nad minimálně požadovaný počet portů, ale ne více než maximum pro hodnocení, v každém ROADM uzlu </t>
    </r>
    <r>
      <rPr>
        <b/>
        <sz val="10"/>
        <rFont val="Verdana"/>
        <family val="2"/>
        <charset val="238"/>
      </rPr>
      <t>1. kategorie</t>
    </r>
  </si>
  <si>
    <r>
      <t xml:space="preserve">Způsob přidělování bodů: </t>
    </r>
    <r>
      <rPr>
        <b/>
        <sz val="10"/>
        <rFont val="Verdana"/>
        <family val="2"/>
        <charset val="238"/>
      </rPr>
      <t>4 body</t>
    </r>
    <r>
      <rPr>
        <sz val="10"/>
        <rFont val="Verdana"/>
        <family val="2"/>
        <charset val="238"/>
      </rPr>
      <t xml:space="preserve"> za každý port nad minimálně požadovaný počet portů, ale ne více než maximum pro hodnocení, v každém ROADM uzlu </t>
    </r>
    <r>
      <rPr>
        <b/>
        <sz val="10"/>
        <rFont val="Verdana"/>
        <family val="2"/>
        <charset val="238"/>
      </rPr>
      <t>2. kategorie</t>
    </r>
  </si>
  <si>
    <r>
      <t xml:space="preserve">Způsob přidělování bodů: </t>
    </r>
    <r>
      <rPr>
        <b/>
        <sz val="10"/>
        <rFont val="Verdana"/>
        <family val="2"/>
        <charset val="238"/>
      </rPr>
      <t>2 body</t>
    </r>
    <r>
      <rPr>
        <sz val="10"/>
        <rFont val="Verdana"/>
        <family val="2"/>
        <charset val="238"/>
      </rPr>
      <t xml:space="preserve"> za každý port nad minimálně požadovaný počet portů, ale ne více než maximum pro hodnocení, v každém ROADM uzlu </t>
    </r>
    <r>
      <rPr>
        <b/>
        <sz val="10"/>
        <rFont val="Verdana"/>
        <family val="2"/>
        <charset val="238"/>
      </rPr>
      <t>3. kategorie</t>
    </r>
  </si>
  <si>
    <r>
      <t xml:space="preserve">Způsob přidělování bodů: </t>
    </r>
    <r>
      <rPr>
        <b/>
        <sz val="10"/>
        <rFont val="Verdana"/>
        <family val="2"/>
        <charset val="238"/>
      </rPr>
      <t>30 bodů</t>
    </r>
    <r>
      <rPr>
        <sz val="10"/>
        <rFont val="Verdana"/>
        <family val="2"/>
        <charset val="238"/>
      </rPr>
      <t xml:space="preserve"> za každý odbočovaný směr navíc nad minimálně požadovaný počet, ale ne více než maximum pro hodnocení, v každém ROADM uzlu </t>
    </r>
    <r>
      <rPr>
        <b/>
        <sz val="10"/>
        <rFont val="Verdana"/>
        <family val="2"/>
        <charset val="238"/>
      </rPr>
      <t>1. kategorie</t>
    </r>
  </si>
  <si>
    <r>
      <t xml:space="preserve">Způsob přidělování bodů: </t>
    </r>
    <r>
      <rPr>
        <b/>
        <sz val="10"/>
        <rFont val="Verdana"/>
        <family val="2"/>
        <charset val="238"/>
      </rPr>
      <t>20 bodů</t>
    </r>
    <r>
      <rPr>
        <sz val="10"/>
        <rFont val="Verdana"/>
        <family val="2"/>
        <charset val="238"/>
      </rPr>
      <t xml:space="preserve"> za každý odbočovaný směr navíc nad minimálně požadovaný počet, ale ne více než maximum pro hodnocení, v každém ROADM uzlu </t>
    </r>
    <r>
      <rPr>
        <b/>
        <sz val="10"/>
        <rFont val="Verdana"/>
        <family val="2"/>
        <charset val="238"/>
      </rPr>
      <t>2. kategorie</t>
    </r>
  </si>
  <si>
    <r>
      <t xml:space="preserve">Způsob přidělování bodů: </t>
    </r>
    <r>
      <rPr>
        <b/>
        <sz val="10"/>
        <rFont val="Verdana"/>
        <family val="2"/>
        <charset val="238"/>
      </rPr>
      <t>10 bodů</t>
    </r>
    <r>
      <rPr>
        <sz val="10"/>
        <rFont val="Verdana"/>
        <family val="2"/>
        <charset val="238"/>
      </rPr>
      <t xml:space="preserve"> za každý odbočovaný směr navíc nad minimálně požadovaný počet, ale ne více než maximum pro hodnocení, v každém ROADM uzlu </t>
    </r>
    <r>
      <rPr>
        <b/>
        <sz val="10"/>
        <rFont val="Verdana"/>
        <family val="2"/>
        <charset val="238"/>
      </rPr>
      <t>3. kategorie</t>
    </r>
  </si>
  <si>
    <t>Ve sloupci E tabulky 1.A. uveďte prosím číselnou hodnotu parametru 1.1 a ve sloupci I číselnou hodnotu parametru 1.2 podle Vaši nabídky, a to včetně požadovaného minima (tzn. se započtením hodnoty minimálně požadovaného základu dle Přílohy č. 1 ZD - Technická dokumnetace (TD)).</t>
  </si>
  <si>
    <t>Ve sloupci C tabulky 2. (u parametrů: 2.2 - 2.6 a 3.1 - 3.5) uveďte prosím "ANO" nebo "NE" podle toho, jestli danou funkcionalitu (rozšíření) nabízíte. V případě kladné odpovědi doložte jakým způsobem toto splňujete.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</si>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</sst>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10"/>
      <name val="Verdana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0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3" borderId="2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Protection="1"/>
    <xf numFmtId="0" fontId="0" fillId="3" borderId="11" xfId="0" applyFill="1" applyBorder="1" applyProtection="1"/>
    <xf numFmtId="0" fontId="5" fillId="3" borderId="1" xfId="0" applyFont="1" applyFill="1" applyBorder="1" applyProtection="1"/>
    <xf numFmtId="0" fontId="0" fillId="3" borderId="3" xfId="0" applyFill="1" applyBorder="1" applyProtection="1"/>
    <xf numFmtId="0" fontId="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" xfId="0" applyFill="1" applyBorder="1" applyAlignment="1" applyProtection="1">
      <alignment vertical="center"/>
    </xf>
    <xf numFmtId="0" fontId="0" fillId="5" borderId="3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1" xfId="0" applyFill="1" applyBorder="1" applyAlignment="1" applyProtection="1">
      <alignment vertical="center"/>
    </xf>
    <xf numFmtId="0" fontId="0" fillId="7" borderId="3" xfId="0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12" fillId="4" borderId="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Protection="1">
      <protection hidden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Protection="1"/>
    <xf numFmtId="0" fontId="3" fillId="3" borderId="9" xfId="0" applyFont="1" applyFill="1" applyBorder="1" applyProtection="1"/>
    <xf numFmtId="0" fontId="3" fillId="4" borderId="16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2" fontId="12" fillId="3" borderId="9" xfId="0" applyNumberFormat="1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</xf>
    <xf numFmtId="1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 applyProtection="1">
      <alignment horizontal="center" vertical="center" wrapText="1"/>
    </xf>
    <xf numFmtId="2" fontId="3" fillId="4" borderId="1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workbookViewId="0">
      <selection activeCell="A3" sqref="A3:I3"/>
    </sheetView>
  </sheetViews>
  <sheetFormatPr defaultRowHeight="15" x14ac:dyDescent="0.25"/>
  <cols>
    <col min="1" max="1" width="17.7109375" customWidth="1"/>
    <col min="2" max="2" width="77.140625" customWidth="1"/>
    <col min="3" max="4" width="5.7109375" customWidth="1"/>
    <col min="5" max="5" width="11.7109375" customWidth="1"/>
    <col min="6" max="6" width="77.28515625" customWidth="1"/>
    <col min="7" max="8" width="9.7109375" customWidth="1"/>
    <col min="9" max="9" width="11.7109375" customWidth="1"/>
    <col min="10" max="10" width="10.7109375" customWidth="1"/>
  </cols>
  <sheetData>
    <row r="1" spans="1:10" x14ac:dyDescent="0.25">
      <c r="A1" s="94" t="s">
        <v>6</v>
      </c>
      <c r="B1" s="94"/>
      <c r="C1" s="94"/>
      <c r="D1" s="94"/>
      <c r="E1" s="94"/>
      <c r="F1" s="94"/>
      <c r="G1" s="94"/>
      <c r="H1" s="94"/>
      <c r="I1" s="94"/>
    </row>
    <row r="2" spans="1:10" ht="18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</row>
    <row r="3" spans="1:10" ht="18" x14ac:dyDescent="0.25">
      <c r="A3" s="95"/>
      <c r="B3" s="95"/>
      <c r="C3" s="95"/>
      <c r="D3" s="95"/>
      <c r="E3" s="95"/>
      <c r="F3" s="95"/>
      <c r="G3" s="95"/>
      <c r="H3" s="95"/>
      <c r="I3" s="95"/>
    </row>
    <row r="4" spans="1:10" ht="30" customHeight="1" x14ac:dyDescent="0.25">
      <c r="A4" s="92" t="s">
        <v>89</v>
      </c>
      <c r="B4" s="92"/>
      <c r="C4" s="92"/>
      <c r="D4" s="92"/>
      <c r="E4" s="92"/>
      <c r="F4" s="92"/>
      <c r="G4" s="92"/>
      <c r="H4" s="92"/>
      <c r="I4" s="92"/>
    </row>
    <row r="5" spans="1:10" s="23" customFormat="1" ht="19.899999999999999" customHeight="1" x14ac:dyDescent="0.25">
      <c r="A5" s="36" t="s">
        <v>61</v>
      </c>
      <c r="B5"/>
      <c r="C5"/>
      <c r="D5"/>
      <c r="E5"/>
      <c r="F5"/>
      <c r="G5"/>
      <c r="H5"/>
      <c r="I5"/>
    </row>
    <row r="6" spans="1:10" s="23" customFormat="1" ht="60" customHeight="1" x14ac:dyDescent="0.25">
      <c r="A6" s="20" t="s">
        <v>23</v>
      </c>
      <c r="B6" s="28" t="s">
        <v>29</v>
      </c>
      <c r="C6" s="21" t="s">
        <v>24</v>
      </c>
      <c r="D6" s="21" t="s">
        <v>25</v>
      </c>
      <c r="E6" s="27" t="s">
        <v>34</v>
      </c>
      <c r="F6" s="29" t="s">
        <v>30</v>
      </c>
      <c r="G6" s="21" t="s">
        <v>24</v>
      </c>
      <c r="H6" s="21" t="s">
        <v>25</v>
      </c>
      <c r="I6" s="30" t="s">
        <v>34</v>
      </c>
      <c r="J6" s="34" t="s">
        <v>71</v>
      </c>
    </row>
    <row r="7" spans="1:10" s="23" customFormat="1" ht="19.899999999999999" customHeight="1" x14ac:dyDescent="0.25">
      <c r="A7" s="49" t="s">
        <v>12</v>
      </c>
      <c r="B7" s="50" t="s">
        <v>49</v>
      </c>
      <c r="C7" s="51">
        <v>16</v>
      </c>
      <c r="D7" s="51">
        <v>32</v>
      </c>
      <c r="E7" s="78"/>
      <c r="F7" s="52" t="s">
        <v>50</v>
      </c>
      <c r="G7" s="51">
        <v>4</v>
      </c>
      <c r="H7" s="51">
        <v>8</v>
      </c>
      <c r="I7" s="79"/>
      <c r="J7" s="66" t="s">
        <v>72</v>
      </c>
    </row>
    <row r="8" spans="1:10" s="23" customFormat="1" ht="19.899999999999999" customHeight="1" x14ac:dyDescent="0.25">
      <c r="A8" s="57" t="s">
        <v>13</v>
      </c>
      <c r="B8" s="58" t="s">
        <v>49</v>
      </c>
      <c r="C8" s="59">
        <v>16</v>
      </c>
      <c r="D8" s="59">
        <v>32</v>
      </c>
      <c r="E8" s="78"/>
      <c r="F8" s="60" t="s">
        <v>50</v>
      </c>
      <c r="G8" s="59">
        <v>2</v>
      </c>
      <c r="H8" s="59">
        <v>4</v>
      </c>
      <c r="I8" s="79"/>
      <c r="J8" s="67" t="s">
        <v>73</v>
      </c>
    </row>
    <row r="9" spans="1:10" s="23" customFormat="1" ht="19.899999999999999" customHeight="1" x14ac:dyDescent="0.25">
      <c r="A9" s="57" t="s">
        <v>15</v>
      </c>
      <c r="B9" s="58" t="s">
        <v>49</v>
      </c>
      <c r="C9" s="59">
        <v>8</v>
      </c>
      <c r="D9" s="59">
        <v>16</v>
      </c>
      <c r="E9" s="78"/>
      <c r="F9" s="60" t="s">
        <v>50</v>
      </c>
      <c r="G9" s="59">
        <v>2</v>
      </c>
      <c r="H9" s="59">
        <v>4</v>
      </c>
      <c r="I9" s="79"/>
      <c r="J9" s="67" t="s">
        <v>73</v>
      </c>
    </row>
    <row r="10" spans="1:10" s="23" customFormat="1" ht="19.899999999999999" customHeight="1" x14ac:dyDescent="0.25">
      <c r="A10" s="49" t="s">
        <v>9</v>
      </c>
      <c r="B10" s="50" t="s">
        <v>49</v>
      </c>
      <c r="C10" s="51">
        <v>16</v>
      </c>
      <c r="D10" s="51">
        <v>32</v>
      </c>
      <c r="E10" s="78"/>
      <c r="F10" s="52" t="s">
        <v>50</v>
      </c>
      <c r="G10" s="51">
        <v>3</v>
      </c>
      <c r="H10" s="51">
        <v>8</v>
      </c>
      <c r="I10" s="79"/>
      <c r="J10" s="66" t="s">
        <v>72</v>
      </c>
    </row>
    <row r="11" spans="1:10" s="23" customFormat="1" ht="19.899999999999999" customHeight="1" x14ac:dyDescent="0.25">
      <c r="A11" s="57" t="s">
        <v>17</v>
      </c>
      <c r="B11" s="58" t="s">
        <v>49</v>
      </c>
      <c r="C11" s="59">
        <v>16</v>
      </c>
      <c r="D11" s="59">
        <v>32</v>
      </c>
      <c r="E11" s="78"/>
      <c r="F11" s="60" t="s">
        <v>50</v>
      </c>
      <c r="G11" s="59">
        <v>2</v>
      </c>
      <c r="H11" s="59">
        <v>4</v>
      </c>
      <c r="I11" s="79"/>
      <c r="J11" s="67" t="s">
        <v>73</v>
      </c>
    </row>
    <row r="12" spans="1:10" s="23" customFormat="1" ht="19.899999999999999" customHeight="1" x14ac:dyDescent="0.25">
      <c r="A12" s="53" t="s">
        <v>16</v>
      </c>
      <c r="B12" s="54" t="s">
        <v>49</v>
      </c>
      <c r="C12" s="55">
        <v>8</v>
      </c>
      <c r="D12" s="55">
        <v>16</v>
      </c>
      <c r="E12" s="78"/>
      <c r="F12" s="56" t="s">
        <v>50</v>
      </c>
      <c r="G12" s="55">
        <v>2</v>
      </c>
      <c r="H12" s="55">
        <v>2</v>
      </c>
      <c r="I12" s="79"/>
      <c r="J12" s="68" t="s">
        <v>74</v>
      </c>
    </row>
    <row r="13" spans="1:10" s="23" customFormat="1" ht="19.899999999999999" customHeight="1" x14ac:dyDescent="0.25">
      <c r="A13" s="57" t="s">
        <v>21</v>
      </c>
      <c r="B13" s="58" t="s">
        <v>49</v>
      </c>
      <c r="C13" s="59">
        <v>8</v>
      </c>
      <c r="D13" s="59">
        <v>16</v>
      </c>
      <c r="E13" s="78"/>
      <c r="F13" s="60" t="s">
        <v>50</v>
      </c>
      <c r="G13" s="59">
        <v>1</v>
      </c>
      <c r="H13" s="59">
        <v>4</v>
      </c>
      <c r="I13" s="79"/>
      <c r="J13" s="67" t="s">
        <v>73</v>
      </c>
    </row>
    <row r="14" spans="1:10" s="23" customFormat="1" ht="19.899999999999999" customHeight="1" x14ac:dyDescent="0.25">
      <c r="A14" s="57" t="s">
        <v>10</v>
      </c>
      <c r="B14" s="58" t="s">
        <v>49</v>
      </c>
      <c r="C14" s="59">
        <v>8</v>
      </c>
      <c r="D14" s="59">
        <v>16</v>
      </c>
      <c r="E14" s="78"/>
      <c r="F14" s="60" t="s">
        <v>50</v>
      </c>
      <c r="G14" s="59">
        <v>2</v>
      </c>
      <c r="H14" s="59">
        <v>4</v>
      </c>
      <c r="I14" s="79"/>
      <c r="J14" s="67" t="s">
        <v>73</v>
      </c>
    </row>
    <row r="15" spans="1:10" s="23" customFormat="1" ht="19.899999999999999" customHeight="1" x14ac:dyDescent="0.25">
      <c r="A15" s="49" t="s">
        <v>11</v>
      </c>
      <c r="B15" s="50" t="s">
        <v>49</v>
      </c>
      <c r="C15" s="51">
        <v>16</v>
      </c>
      <c r="D15" s="51">
        <v>32</v>
      </c>
      <c r="E15" s="78"/>
      <c r="F15" s="52" t="s">
        <v>50</v>
      </c>
      <c r="G15" s="51">
        <v>4</v>
      </c>
      <c r="H15" s="51">
        <v>8</v>
      </c>
      <c r="I15" s="79"/>
      <c r="J15" s="66" t="s">
        <v>72</v>
      </c>
    </row>
    <row r="16" spans="1:10" s="23" customFormat="1" ht="19.899999999999999" customHeight="1" x14ac:dyDescent="0.25">
      <c r="A16" s="49" t="s">
        <v>22</v>
      </c>
      <c r="B16" s="50" t="s">
        <v>49</v>
      </c>
      <c r="C16" s="51">
        <v>16</v>
      </c>
      <c r="D16" s="51">
        <v>32</v>
      </c>
      <c r="E16" s="78"/>
      <c r="F16" s="52" t="s">
        <v>50</v>
      </c>
      <c r="G16" s="51">
        <v>1</v>
      </c>
      <c r="H16" s="51">
        <v>4</v>
      </c>
      <c r="I16" s="79"/>
      <c r="J16" s="66" t="s">
        <v>72</v>
      </c>
    </row>
    <row r="17" spans="1:10" s="23" customFormat="1" ht="19.899999999999999" customHeight="1" x14ac:dyDescent="0.25">
      <c r="A17" s="49" t="s">
        <v>19</v>
      </c>
      <c r="B17" s="50" t="s">
        <v>49</v>
      </c>
      <c r="C17" s="51">
        <v>8</v>
      </c>
      <c r="D17" s="51">
        <v>16</v>
      </c>
      <c r="E17" s="78"/>
      <c r="F17" s="52" t="s">
        <v>50</v>
      </c>
      <c r="G17" s="51">
        <v>2</v>
      </c>
      <c r="H17" s="51">
        <v>4</v>
      </c>
      <c r="I17" s="79"/>
      <c r="J17" s="66" t="s">
        <v>72</v>
      </c>
    </row>
    <row r="18" spans="1:10" s="23" customFormat="1" ht="19.899999999999999" customHeight="1" x14ac:dyDescent="0.25">
      <c r="A18" s="57" t="s">
        <v>14</v>
      </c>
      <c r="B18" s="58" t="s">
        <v>49</v>
      </c>
      <c r="C18" s="59">
        <v>16</v>
      </c>
      <c r="D18" s="59">
        <v>32</v>
      </c>
      <c r="E18" s="78"/>
      <c r="F18" s="60" t="s">
        <v>50</v>
      </c>
      <c r="G18" s="59">
        <v>2</v>
      </c>
      <c r="H18" s="59">
        <v>4</v>
      </c>
      <c r="I18" s="79"/>
      <c r="J18" s="67" t="s">
        <v>73</v>
      </c>
    </row>
    <row r="19" spans="1:10" s="23" customFormat="1" ht="19.899999999999999" customHeight="1" x14ac:dyDescent="0.25">
      <c r="A19" s="49" t="s">
        <v>8</v>
      </c>
      <c r="B19" s="50" t="s">
        <v>49</v>
      </c>
      <c r="C19" s="51">
        <v>16</v>
      </c>
      <c r="D19" s="51">
        <v>48</v>
      </c>
      <c r="E19" s="78"/>
      <c r="F19" s="52" t="s">
        <v>50</v>
      </c>
      <c r="G19" s="51">
        <v>5</v>
      </c>
      <c r="H19" s="51">
        <v>8</v>
      </c>
      <c r="I19" s="79"/>
      <c r="J19" s="66" t="s">
        <v>72</v>
      </c>
    </row>
    <row r="20" spans="1:10" s="23" customFormat="1" ht="19.899999999999999" customHeight="1" x14ac:dyDescent="0.25">
      <c r="A20" s="49" t="s">
        <v>7</v>
      </c>
      <c r="B20" s="50" t="s">
        <v>49</v>
      </c>
      <c r="C20" s="51">
        <v>16</v>
      </c>
      <c r="D20" s="51">
        <v>48</v>
      </c>
      <c r="E20" s="78"/>
      <c r="F20" s="52" t="s">
        <v>50</v>
      </c>
      <c r="G20" s="51">
        <v>2</v>
      </c>
      <c r="H20" s="51">
        <v>8</v>
      </c>
      <c r="I20" s="79"/>
      <c r="J20" s="66" t="s">
        <v>72</v>
      </c>
    </row>
    <row r="21" spans="1:10" s="23" customFormat="1" ht="19.899999999999999" customHeight="1" x14ac:dyDescent="0.25">
      <c r="A21" s="53" t="s">
        <v>18</v>
      </c>
      <c r="B21" s="54" t="s">
        <v>49</v>
      </c>
      <c r="C21" s="55">
        <v>8</v>
      </c>
      <c r="D21" s="55">
        <v>16</v>
      </c>
      <c r="E21" s="78"/>
      <c r="F21" s="56" t="s">
        <v>50</v>
      </c>
      <c r="G21" s="55">
        <v>2</v>
      </c>
      <c r="H21" s="55">
        <v>4</v>
      </c>
      <c r="I21" s="79"/>
      <c r="J21" s="68" t="s">
        <v>74</v>
      </c>
    </row>
    <row r="22" spans="1:10" ht="19.899999999999999" customHeight="1" x14ac:dyDescent="0.25">
      <c r="A22" s="53" t="s">
        <v>20</v>
      </c>
      <c r="B22" s="54" t="s">
        <v>49</v>
      </c>
      <c r="C22" s="55">
        <v>8</v>
      </c>
      <c r="D22" s="55">
        <v>16</v>
      </c>
      <c r="E22" s="78"/>
      <c r="F22" s="56" t="s">
        <v>50</v>
      </c>
      <c r="G22" s="55">
        <v>2</v>
      </c>
      <c r="H22" s="55">
        <v>4</v>
      </c>
      <c r="I22" s="79"/>
      <c r="J22" s="68" t="s">
        <v>74</v>
      </c>
    </row>
    <row r="23" spans="1:10" ht="19.899999999999999" customHeight="1" x14ac:dyDescent="0.25">
      <c r="A23" s="43" t="s">
        <v>26</v>
      </c>
      <c r="B23" s="44"/>
      <c r="C23" s="45">
        <f>SUM(C7:C22)</f>
        <v>200</v>
      </c>
      <c r="D23" s="45">
        <f>SUM(D7:D22)</f>
        <v>432</v>
      </c>
      <c r="E23" s="37">
        <f>SUM(MIN(D7,MAX(C7,E7)),MIN(D8,MAX(C8,E8)),MIN(D9,MAX(C9,E9)),MIN(D10,MAX(C10,E10)),MIN(D11,MAX(C11,E11)),MIN(D12,MAX(C12,E12)),MIN(D13,MAX(C13,E13)),MIN(D14,MAX(C14,E14)),MIN(D15,MAX(C15,E15)),MIN(D16,MAX(C16,E16)),MIN(D17,MAX(C17,E17)),MIN(D18,MAX(C18,E18)),MIN(D19,MAX(C19,E19)),MIN(D20,MAX(C20,E20)),MIN(D21,MAX(C21,E21)),MIN(D22,MAX(C22,E22)))</f>
        <v>200</v>
      </c>
      <c r="F23" s="46"/>
      <c r="G23" s="45">
        <f>SUM(G7:G22)</f>
        <v>38</v>
      </c>
      <c r="H23" s="45">
        <f>SUM(H7:H22)</f>
        <v>82</v>
      </c>
      <c r="I23" s="69">
        <f>SUM(MIN(H7,MAX(G7,I7)),MIN(H8,MAX(G8,I8)),MIN(H9,MAX(G9,I9)),MIN(H10,MAX(G10,I10)),MIN(H11,MAX(G11,I11)),MIN(H12,MAX(G12,I12)),MIN(H13,MAX(G13,I13)),MIN(H14,MAX(G14,I14)),MIN(H15,MAX(G15,I15)),MIN(H16,MAX(G16,I16)),MIN(H17,MAX(G17,I17)),MIN(H18,MAX(G18,I18)),MIN(H19,MAX(G19,I19)),MIN(H20,MAX(G20,I20)),MIN(H21,MAX(G21,I21)),MIN(H22,MAX(G22,I22)))</f>
        <v>38</v>
      </c>
    </row>
    <row r="24" spans="1:10" ht="19.899999999999999" customHeight="1" x14ac:dyDescent="0.25">
      <c r="A24" s="26"/>
      <c r="B24" s="24"/>
      <c r="C24" s="25"/>
      <c r="D24" s="25"/>
      <c r="E24" s="25"/>
      <c r="F24" s="24"/>
      <c r="G24" s="25"/>
      <c r="H24" s="25"/>
      <c r="I24" s="25"/>
    </row>
    <row r="25" spans="1:10" ht="30" customHeight="1" thickBot="1" x14ac:dyDescent="0.3">
      <c r="A25" s="93" t="s">
        <v>62</v>
      </c>
      <c r="B25" s="93"/>
      <c r="C25" s="93"/>
      <c r="D25" s="93"/>
      <c r="E25" s="93"/>
      <c r="F25" s="93"/>
      <c r="G25" s="93"/>
      <c r="H25" s="93"/>
      <c r="I25" s="93"/>
    </row>
    <row r="26" spans="1:10" ht="45" customHeight="1" thickBot="1" x14ac:dyDescent="0.3">
      <c r="A26" s="13" t="s">
        <v>41</v>
      </c>
      <c r="B26" s="14"/>
      <c r="C26" s="15"/>
      <c r="D26" s="16"/>
      <c r="E26" s="17"/>
      <c r="F26" s="18" t="s">
        <v>1</v>
      </c>
      <c r="G26" s="19" t="s">
        <v>0</v>
      </c>
      <c r="H26" s="19" t="s">
        <v>2</v>
      </c>
      <c r="I26" s="19" t="s">
        <v>3</v>
      </c>
    </row>
    <row r="27" spans="1:10" ht="50.1" customHeight="1" x14ac:dyDescent="0.25">
      <c r="A27" s="96" t="s">
        <v>32</v>
      </c>
      <c r="B27" s="4" t="s">
        <v>77</v>
      </c>
      <c r="C27" s="34"/>
      <c r="D27" s="34"/>
      <c r="E27" s="80">
        <f>SUM(MIN(D7,MAX(C7,E7))-C7,MIN(D10,MAX(C10,E10))-C10,MIN(D15,MAX(C15,E15))-C15,MIN(D16,MAX(C16,E16))-C16,MIN(D17,MAX(C17,E17))-C17,MIN(D19,MAX(C19,E19))-C19,MIN(D20,MAX(C20,E20))-C20)</f>
        <v>0</v>
      </c>
      <c r="F27" s="3" t="s">
        <v>83</v>
      </c>
      <c r="G27" s="34">
        <f>E27*6</f>
        <v>0</v>
      </c>
      <c r="H27" s="34">
        <v>0</v>
      </c>
      <c r="I27" s="83">
        <f>(D7+D10+D15+D16+D17+D19+D20-C7-C10-C15-C16-C17-C19-C20)*6</f>
        <v>816</v>
      </c>
    </row>
    <row r="28" spans="1:10" ht="50.1" customHeight="1" x14ac:dyDescent="0.25">
      <c r="A28" s="97"/>
      <c r="B28" s="4" t="s">
        <v>78</v>
      </c>
      <c r="C28" s="34"/>
      <c r="D28" s="34"/>
      <c r="E28" s="80">
        <f>SUM(MIN(D8,MAX(C8,E8))-C8,MIN(D9,MAX(C9,E9))-C9,MIN(D11,MAX(C11,E11))-C11,MIN(D13,MAX(C13,E13))-C13,MIN(D14,MAX(C14,E14))-C14,MIN(D18,MAX(C18,E18))-C18)</f>
        <v>0</v>
      </c>
      <c r="F28" s="3" t="s">
        <v>84</v>
      </c>
      <c r="G28" s="34">
        <f>E28*4</f>
        <v>0</v>
      </c>
      <c r="H28" s="34">
        <v>0</v>
      </c>
      <c r="I28" s="83">
        <f>(D8+D9+D11+D13+D14+D18-C8-C9-C11-C13-C14-C18)*4</f>
        <v>288</v>
      </c>
    </row>
    <row r="29" spans="1:10" ht="50.1" customHeight="1" x14ac:dyDescent="0.25">
      <c r="A29" s="98"/>
      <c r="B29" s="4" t="s">
        <v>79</v>
      </c>
      <c r="C29" s="34"/>
      <c r="D29" s="34"/>
      <c r="E29" s="80">
        <f>SUM(MIN(D12,MAX(C12,E12))-C12,MIN(D21,MAX(C21,E21))-C21,MIN(D22,MAX(C22,E22))-C22)</f>
        <v>0</v>
      </c>
      <c r="F29" s="3" t="s">
        <v>85</v>
      </c>
      <c r="G29" s="34">
        <f>E29*2</f>
        <v>0</v>
      </c>
      <c r="H29" s="34">
        <v>0</v>
      </c>
      <c r="I29" s="83">
        <f>(D12+D21+D22-C12-C21-C22)*2</f>
        <v>48</v>
      </c>
    </row>
    <row r="30" spans="1:10" ht="20.100000000000001" customHeight="1" x14ac:dyDescent="0.25">
      <c r="A30" s="39"/>
      <c r="B30" s="39"/>
      <c r="C30" s="39"/>
      <c r="D30" s="39"/>
      <c r="E30" s="38"/>
      <c r="F30" s="63" t="s">
        <v>66</v>
      </c>
      <c r="G30" s="81">
        <f>SUM(G27:G29)</f>
        <v>0</v>
      </c>
      <c r="H30" s="81">
        <v>0</v>
      </c>
      <c r="I30" s="81">
        <f>SUM(I27:I29)</f>
        <v>1152</v>
      </c>
    </row>
    <row r="31" spans="1:10" ht="50.1" customHeight="1" x14ac:dyDescent="0.25">
      <c r="A31" s="99" t="s">
        <v>33</v>
      </c>
      <c r="B31" s="2" t="s">
        <v>80</v>
      </c>
      <c r="C31" s="34"/>
      <c r="D31" s="34"/>
      <c r="E31" s="80">
        <f>SUM(MIN(H7,MAX(G7,I7))-G7,MIN(H10,MAX(G10,I10))-G10,MIN(H15,MAX(G15,I15))-G15,MIN(H16,MAX(G16,I16))-G16,MIN(H17,MAX(G17,I17))-G17,MIN(H19,MAX(G19,I19))-G19,MIN(H20,MAX(G20,I20))-G20)</f>
        <v>0</v>
      </c>
      <c r="F31" s="3" t="s">
        <v>86</v>
      </c>
      <c r="G31" s="34">
        <f>E31*30</f>
        <v>0</v>
      </c>
      <c r="H31" s="34">
        <v>0</v>
      </c>
      <c r="I31" s="83">
        <f>(H7+H10+H15+H16+H17+H19+H20-G7-G10-G15-G16-G17-G19-G20)*30</f>
        <v>810</v>
      </c>
    </row>
    <row r="32" spans="1:10" ht="50.1" customHeight="1" x14ac:dyDescent="0.25">
      <c r="A32" s="97"/>
      <c r="B32" s="2" t="s">
        <v>81</v>
      </c>
      <c r="C32" s="34"/>
      <c r="D32" s="34"/>
      <c r="E32" s="80">
        <f>SUM(MIN(H8,MAX(G8,I8))-G8,MIN(H9,MAX(G9,I9))-G9,MIN(H11,MAX(G11,I11))-G11,MIN(H13,MAX(G13,I13))-G13,MIN(H14,MAX(G14,I14))-G14,MIN(H18,MAX(G18,I18))-G18)</f>
        <v>0</v>
      </c>
      <c r="F32" s="3" t="s">
        <v>87</v>
      </c>
      <c r="G32" s="34">
        <f>E32*20</f>
        <v>0</v>
      </c>
      <c r="H32" s="34">
        <v>0</v>
      </c>
      <c r="I32" s="83">
        <f>(H8+H9+H11+H13+H14+H18-G8-G9-G11-G13-G14-G18)*20</f>
        <v>260</v>
      </c>
    </row>
    <row r="33" spans="1:9" ht="50.1" customHeight="1" x14ac:dyDescent="0.25">
      <c r="A33" s="98"/>
      <c r="B33" s="2" t="s">
        <v>82</v>
      </c>
      <c r="C33" s="34"/>
      <c r="D33" s="34"/>
      <c r="E33" s="80">
        <f>SUM(MIN(H12,MAX(G12,I12))-G12,MIN(H21,MAX(G21,I21))-G21,MIN(H22,MAX(G22,I22))-G22)</f>
        <v>0</v>
      </c>
      <c r="F33" s="3" t="s">
        <v>88</v>
      </c>
      <c r="G33" s="34">
        <f>E33*10</f>
        <v>0</v>
      </c>
      <c r="H33" s="34">
        <v>0</v>
      </c>
      <c r="I33" s="83">
        <f>(H12+H21+H22-G12-G21-G22)*10</f>
        <v>40</v>
      </c>
    </row>
    <row r="34" spans="1:9" ht="20.100000000000001" customHeight="1" x14ac:dyDescent="0.25">
      <c r="A34" s="39"/>
      <c r="B34" s="39"/>
      <c r="C34" s="39"/>
      <c r="D34" s="39"/>
      <c r="E34" s="38"/>
      <c r="F34" s="63" t="s">
        <v>67</v>
      </c>
      <c r="G34" s="81">
        <f>SUM(G31:G33)</f>
        <v>0</v>
      </c>
      <c r="H34" s="81">
        <v>0</v>
      </c>
      <c r="I34" s="81">
        <f>SUM(I31:I33)</f>
        <v>1110</v>
      </c>
    </row>
    <row r="35" spans="1:9" ht="19.899999999999999" customHeight="1" x14ac:dyDescent="0.25">
      <c r="A35" s="26"/>
      <c r="B35" s="24"/>
      <c r="C35" s="25"/>
      <c r="D35" s="25"/>
      <c r="E35" s="25"/>
      <c r="F35" s="64" t="s">
        <v>76</v>
      </c>
      <c r="G35" s="34">
        <f>G30+G34</f>
        <v>0</v>
      </c>
      <c r="H35" s="34">
        <v>0</v>
      </c>
      <c r="I35" s="75">
        <f>I30+I34</f>
        <v>2262</v>
      </c>
    </row>
    <row r="36" spans="1:9" ht="19.899999999999999" customHeight="1" x14ac:dyDescent="0.25">
      <c r="A36" s="26"/>
      <c r="B36" s="24"/>
      <c r="C36" s="25"/>
      <c r="D36" s="25"/>
      <c r="E36" s="25"/>
      <c r="F36" s="24"/>
      <c r="G36" s="25"/>
      <c r="H36" s="25"/>
      <c r="I36" s="25"/>
    </row>
    <row r="37" spans="1:9" ht="19.899999999999999" customHeight="1" x14ac:dyDescent="0.25">
      <c r="A37" s="92" t="s">
        <v>63</v>
      </c>
      <c r="B37" s="92"/>
      <c r="C37" s="92"/>
      <c r="D37" s="92"/>
      <c r="E37" s="92"/>
      <c r="F37" s="92"/>
      <c r="G37" s="92"/>
      <c r="H37" s="92"/>
      <c r="I37" s="92"/>
    </row>
    <row r="38" spans="1:9" ht="19.899999999999999" customHeight="1" x14ac:dyDescent="0.25">
      <c r="A38" s="92" t="s">
        <v>90</v>
      </c>
      <c r="B38" s="92"/>
      <c r="C38" s="92"/>
      <c r="D38" s="92"/>
      <c r="E38" s="92"/>
      <c r="F38" s="92"/>
      <c r="G38" s="92"/>
      <c r="H38" s="92"/>
      <c r="I38" s="92"/>
    </row>
    <row r="39" spans="1:9" ht="30" customHeight="1" thickBot="1" x14ac:dyDescent="0.3">
      <c r="A39" s="36" t="s">
        <v>31</v>
      </c>
    </row>
    <row r="40" spans="1:9" ht="65.099999999999994" customHeight="1" thickBot="1" x14ac:dyDescent="0.3">
      <c r="A40" s="13" t="s">
        <v>41</v>
      </c>
      <c r="B40" s="14"/>
      <c r="C40" s="88" t="s">
        <v>91</v>
      </c>
      <c r="D40" s="89"/>
      <c r="E40" s="17" t="s">
        <v>34</v>
      </c>
      <c r="F40" s="18" t="s">
        <v>1</v>
      </c>
      <c r="G40" s="19" t="s">
        <v>0</v>
      </c>
      <c r="H40" s="19" t="s">
        <v>2</v>
      </c>
      <c r="I40" s="19" t="s">
        <v>3</v>
      </c>
    </row>
    <row r="41" spans="1:9" ht="90" customHeight="1" x14ac:dyDescent="0.25">
      <c r="A41" s="61" t="s">
        <v>36</v>
      </c>
      <c r="B41" s="2" t="s">
        <v>51</v>
      </c>
      <c r="C41" s="90"/>
      <c r="D41" s="91"/>
      <c r="E41" s="31"/>
      <c r="F41" s="3" t="s">
        <v>60</v>
      </c>
      <c r="G41" s="40">
        <f>MIN(50,MAX(0,50*(N(E41)-155)/(1000-155)))</f>
        <v>0</v>
      </c>
      <c r="H41" s="32">
        <v>0</v>
      </c>
      <c r="I41" s="33">
        <v>50</v>
      </c>
    </row>
    <row r="42" spans="1:9" s="22" customFormat="1" ht="60" customHeight="1" x14ac:dyDescent="0.25">
      <c r="A42" s="61" t="s">
        <v>37</v>
      </c>
      <c r="B42" s="2" t="s">
        <v>56</v>
      </c>
      <c r="C42" s="84"/>
      <c r="D42" s="85"/>
      <c r="E42" s="82"/>
      <c r="F42" s="3" t="s">
        <v>28</v>
      </c>
      <c r="G42" s="41">
        <f>IF(C42="ANO",200,0)</f>
        <v>0</v>
      </c>
      <c r="H42" s="32">
        <v>0</v>
      </c>
      <c r="I42" s="33">
        <v>200</v>
      </c>
    </row>
    <row r="43" spans="1:9" s="22" customFormat="1" ht="60" customHeight="1" x14ac:dyDescent="0.25">
      <c r="A43" s="61" t="s">
        <v>35</v>
      </c>
      <c r="B43" s="2" t="s">
        <v>54</v>
      </c>
      <c r="C43" s="84"/>
      <c r="D43" s="85"/>
      <c r="E43" s="82"/>
      <c r="F43" s="3" t="s">
        <v>4</v>
      </c>
      <c r="G43" s="42">
        <f>IF(C43="ANO",100,0)</f>
        <v>0</v>
      </c>
      <c r="H43" s="34">
        <v>0</v>
      </c>
      <c r="I43" s="35">
        <v>100</v>
      </c>
    </row>
    <row r="44" spans="1:9" s="22" customFormat="1" ht="60" customHeight="1" x14ac:dyDescent="0.25">
      <c r="A44" s="61" t="s">
        <v>38</v>
      </c>
      <c r="B44" s="2" t="s">
        <v>55</v>
      </c>
      <c r="C44" s="84"/>
      <c r="D44" s="85"/>
      <c r="E44" s="82"/>
      <c r="F44" s="3" t="s">
        <v>4</v>
      </c>
      <c r="G44" s="42">
        <f t="shared" ref="G44:G45" si="0">IF(C44="ANO",100,0)</f>
        <v>0</v>
      </c>
      <c r="H44" s="32">
        <v>0</v>
      </c>
      <c r="I44" s="33">
        <v>100</v>
      </c>
    </row>
    <row r="45" spans="1:9" s="22" customFormat="1" ht="60" customHeight="1" x14ac:dyDescent="0.25">
      <c r="A45" s="61" t="s">
        <v>39</v>
      </c>
      <c r="B45" s="2" t="s">
        <v>53</v>
      </c>
      <c r="C45" s="84"/>
      <c r="D45" s="85"/>
      <c r="E45" s="82"/>
      <c r="F45" s="3" t="s">
        <v>4</v>
      </c>
      <c r="G45" s="42">
        <f t="shared" si="0"/>
        <v>0</v>
      </c>
      <c r="H45" s="32">
        <v>0</v>
      </c>
      <c r="I45" s="33">
        <v>100</v>
      </c>
    </row>
    <row r="46" spans="1:9" s="22" customFormat="1" ht="60" customHeight="1" x14ac:dyDescent="0.25">
      <c r="A46" s="61" t="s">
        <v>40</v>
      </c>
      <c r="B46" s="2" t="s">
        <v>52</v>
      </c>
      <c r="C46" s="84"/>
      <c r="D46" s="85"/>
      <c r="E46" s="82"/>
      <c r="F46" s="3" t="s">
        <v>45</v>
      </c>
      <c r="G46" s="42">
        <f>IF(C46="ANO",50,0)</f>
        <v>0</v>
      </c>
      <c r="H46" s="32">
        <v>0</v>
      </c>
      <c r="I46" s="33">
        <v>50</v>
      </c>
    </row>
    <row r="47" spans="1:9" x14ac:dyDescent="0.25">
      <c r="A47" s="7" t="s">
        <v>42</v>
      </c>
      <c r="B47" s="8"/>
      <c r="C47" s="86"/>
      <c r="D47" s="87"/>
      <c r="E47" s="9"/>
      <c r="F47" s="10" t="s">
        <v>68</v>
      </c>
      <c r="G47" s="70">
        <f>SUM(G41:G46)</f>
        <v>0</v>
      </c>
      <c r="H47" s="12">
        <v>0</v>
      </c>
      <c r="I47" s="11">
        <f>SUM(I41:I46)</f>
        <v>600</v>
      </c>
    </row>
    <row r="48" spans="1:9" ht="60" customHeight="1" x14ac:dyDescent="0.25">
      <c r="A48" s="62" t="s">
        <v>43</v>
      </c>
      <c r="B48" s="47" t="s">
        <v>57</v>
      </c>
      <c r="C48" s="84"/>
      <c r="D48" s="85"/>
      <c r="E48" s="82"/>
      <c r="F48" s="48" t="s">
        <v>5</v>
      </c>
      <c r="G48" s="42">
        <f>IF(C48="ANO",100,0)</f>
        <v>0</v>
      </c>
      <c r="H48" s="32">
        <v>0</v>
      </c>
      <c r="I48" s="35">
        <v>100</v>
      </c>
    </row>
    <row r="49" spans="1:9" ht="60" customHeight="1" x14ac:dyDescent="0.25">
      <c r="A49" s="62" t="s">
        <v>44</v>
      </c>
      <c r="B49" s="47" t="s">
        <v>64</v>
      </c>
      <c r="C49" s="84"/>
      <c r="D49" s="85"/>
      <c r="E49" s="82"/>
      <c r="F49" s="48" t="s">
        <v>5</v>
      </c>
      <c r="G49" s="42">
        <f t="shared" ref="G49:G51" si="1">IF(C49="ANO",100,0)</f>
        <v>0</v>
      </c>
      <c r="H49" s="32">
        <v>0</v>
      </c>
      <c r="I49" s="33">
        <v>100</v>
      </c>
    </row>
    <row r="50" spans="1:9" ht="60" customHeight="1" x14ac:dyDescent="0.25">
      <c r="A50" s="62" t="s">
        <v>46</v>
      </c>
      <c r="B50" s="47" t="s">
        <v>65</v>
      </c>
      <c r="C50" s="84"/>
      <c r="D50" s="85"/>
      <c r="E50" s="82"/>
      <c r="F50" s="48" t="s">
        <v>5</v>
      </c>
      <c r="G50" s="42">
        <f t="shared" si="1"/>
        <v>0</v>
      </c>
      <c r="H50" s="32">
        <v>0</v>
      </c>
      <c r="I50" s="33">
        <v>100</v>
      </c>
    </row>
    <row r="51" spans="1:9" ht="60" customHeight="1" x14ac:dyDescent="0.25">
      <c r="A51" s="62" t="s">
        <v>47</v>
      </c>
      <c r="B51" s="47" t="s">
        <v>58</v>
      </c>
      <c r="C51" s="84"/>
      <c r="D51" s="85"/>
      <c r="E51" s="82"/>
      <c r="F51" s="48" t="s">
        <v>5</v>
      </c>
      <c r="G51" s="42">
        <f t="shared" si="1"/>
        <v>0</v>
      </c>
      <c r="H51" s="32">
        <v>0</v>
      </c>
      <c r="I51" s="33">
        <v>100</v>
      </c>
    </row>
    <row r="52" spans="1:9" ht="60" customHeight="1" x14ac:dyDescent="0.25">
      <c r="A52" s="62" t="s">
        <v>48</v>
      </c>
      <c r="B52" s="47" t="s">
        <v>59</v>
      </c>
      <c r="C52" s="84"/>
      <c r="D52" s="85"/>
      <c r="E52" s="82"/>
      <c r="F52" s="48" t="s">
        <v>5</v>
      </c>
      <c r="G52" s="42">
        <f>IF(C52="ANO",100,0)</f>
        <v>0</v>
      </c>
      <c r="H52" s="32">
        <v>0</v>
      </c>
      <c r="I52" s="33">
        <v>100</v>
      </c>
    </row>
    <row r="53" spans="1:9" x14ac:dyDescent="0.25">
      <c r="A53" s="7"/>
      <c r="B53" s="8"/>
      <c r="C53" s="86"/>
      <c r="D53" s="87"/>
      <c r="E53" s="9"/>
      <c r="F53" s="10" t="s">
        <v>69</v>
      </c>
      <c r="G53" s="11">
        <f>SUM(G48:G52)</f>
        <v>0</v>
      </c>
      <c r="H53" s="12">
        <v>0</v>
      </c>
      <c r="I53" s="11">
        <f>SUM(I48:I52)</f>
        <v>500</v>
      </c>
    </row>
    <row r="54" spans="1:9" ht="19.899999999999999" customHeight="1" thickBot="1" x14ac:dyDescent="0.3">
      <c r="A54" s="5"/>
      <c r="B54" s="6"/>
      <c r="C54" s="1"/>
      <c r="D54" s="1"/>
      <c r="E54" s="1"/>
      <c r="F54" s="65" t="s">
        <v>75</v>
      </c>
      <c r="G54" s="71">
        <f>G47+G53</f>
        <v>0</v>
      </c>
      <c r="H54" s="32">
        <v>0</v>
      </c>
      <c r="I54" s="74">
        <f>I47+I53</f>
        <v>1100</v>
      </c>
    </row>
    <row r="55" spans="1:9" ht="19.899999999999999" customHeight="1" thickBot="1" x14ac:dyDescent="0.3">
      <c r="A55" s="5"/>
      <c r="B55" s="6"/>
      <c r="C55" s="1"/>
      <c r="D55" s="1"/>
      <c r="E55" s="1"/>
      <c r="F55" s="72" t="s">
        <v>70</v>
      </c>
      <c r="G55" s="76">
        <f>G35+G54</f>
        <v>0</v>
      </c>
      <c r="H55" s="77">
        <v>0</v>
      </c>
      <c r="I55" s="73">
        <f>I35+I54</f>
        <v>3362</v>
      </c>
    </row>
  </sheetData>
  <sheetProtection password="C540" sheet="1" objects="1" scenarios="1"/>
  <sortState ref="A25:I40">
    <sortCondition ref="A25:A40"/>
  </sortState>
  <mergeCells count="23">
    <mergeCell ref="A38:I38"/>
    <mergeCell ref="A25:I25"/>
    <mergeCell ref="A1:I1"/>
    <mergeCell ref="A2:I2"/>
    <mergeCell ref="A3:I3"/>
    <mergeCell ref="A4:I4"/>
    <mergeCell ref="A37:I37"/>
    <mergeCell ref="A27:A29"/>
    <mergeCell ref="A31:A33"/>
    <mergeCell ref="C40:D40"/>
    <mergeCell ref="C41:D41"/>
    <mergeCell ref="C42:D42"/>
    <mergeCell ref="C43:D43"/>
    <mergeCell ref="C44:D44"/>
    <mergeCell ref="C50:D50"/>
    <mergeCell ref="C51:D51"/>
    <mergeCell ref="C52:D52"/>
    <mergeCell ref="C53:D53"/>
    <mergeCell ref="C45:D45"/>
    <mergeCell ref="C46:D46"/>
    <mergeCell ref="C47:D47"/>
    <mergeCell ref="C48:D48"/>
    <mergeCell ref="C49:D49"/>
  </mergeCells>
  <pageMargins left="0.51181102362204722" right="0.51181102362204722" top="0.39370078740157483" bottom="0.39370078740157483" header="0.19685039370078741" footer="0.19685039370078741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 - tech. úr.</vt:lpstr>
    </vt:vector>
  </TitlesOfParts>
  <Company>CESNET, z.s.p.o.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Siroky</dc:creator>
  <cp:lastModifiedBy>Verčimák Peter</cp:lastModifiedBy>
  <cp:lastPrinted>2020-02-12T10:33:19Z</cp:lastPrinted>
  <dcterms:created xsi:type="dcterms:W3CDTF">2010-10-04T07:43:00Z</dcterms:created>
  <dcterms:modified xsi:type="dcterms:W3CDTF">2020-02-12T10:41:42Z</dcterms:modified>
</cp:coreProperties>
</file>